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0" yWindow="0" windowWidth="16035" windowHeight="14430" activeTab="0"/>
  </bookViews>
  <sheets>
    <sheet name="Sheet1" sheetId="1" r:id="rId1"/>
  </sheets>
  <definedNames>
    <definedName name="_xlnm.Print_Titles" localSheetId="0">'Sheet1'!$A:$A,'Sheet1'!$1:$1</definedName>
    <definedName name="_xlnm.Print_Area" localSheetId="0">'Sheet1'!$B$4:$E$33</definedName>
  </definedNames>
  <calcPr fullCalcOnLoad="1"/>
</workbook>
</file>

<file path=xl/sharedStrings.xml><?xml version="1.0" encoding="utf-8"?>
<sst xmlns="http://schemas.openxmlformats.org/spreadsheetml/2006/main" count="31" uniqueCount="29">
  <si>
    <t>ДОХОДЫ</t>
  </si>
  <si>
    <t>РАСХОДЫ</t>
  </si>
  <si>
    <t>Валовый доход от продаж</t>
  </si>
  <si>
    <t>Итого</t>
  </si>
  <si>
    <t>Стоимость товара</t>
  </si>
  <si>
    <t xml:space="preserve">  Заработная плата</t>
  </si>
  <si>
    <t xml:space="preserve">  Коммунальные услуги</t>
  </si>
  <si>
    <t xml:space="preserve">  Бухгалтерские и юридические услуги</t>
  </si>
  <si>
    <t>Операционная прибыль</t>
  </si>
  <si>
    <t>Прибыль до уплаты налогов</t>
  </si>
  <si>
    <t>ЧИСТАЯ ПРИБЫЛЬ</t>
  </si>
  <si>
    <t xml:space="preserve">  Сырье и комплектующие</t>
  </si>
  <si>
    <t xml:space="preserve">  Налог на фонд заработной платы</t>
  </si>
  <si>
    <t>ИТОГО ПО ТЕКУЩИМ РАСХОДАМ</t>
  </si>
  <si>
    <t>1й год</t>
  </si>
  <si>
    <t>2й год</t>
  </si>
  <si>
    <t>3 год</t>
  </si>
  <si>
    <t>4 год</t>
  </si>
  <si>
    <t>5 год</t>
  </si>
  <si>
    <t>при стоимости панели 200 Вт (1Вт = 2,5$)</t>
  </si>
  <si>
    <t>Внутренняя норма рентабельности (IRR)</t>
  </si>
  <si>
    <t>Доходность на средства акционеров (ROI)</t>
  </si>
  <si>
    <t xml:space="preserve">Чистая приведённая стоимость (NPV) </t>
  </si>
  <si>
    <t>при ставки дисконтирования 30%</t>
  </si>
  <si>
    <t>Чистый приведённый доход</t>
  </si>
  <si>
    <t>Амартизационные отчисления</t>
  </si>
  <si>
    <t xml:space="preserve">  Транспортные услуги</t>
  </si>
  <si>
    <t>Строительство производственных и складских площадей</t>
  </si>
  <si>
    <t xml:space="preserve">За вычетом налога НДС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</si>
</sst>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  <numFmt numFmtId="178" formatCode="#,##0.00&quot;р.&quot;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9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21" borderId="7" applyNumberFormat="0" applyAlignment="0" applyProtection="0"/>
    <xf numFmtId="0" fontId="20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right"/>
    </xf>
    <xf numFmtId="44" fontId="4" fillId="0" borderId="10" xfId="0" applyNumberFormat="1" applyFont="1" applyBorder="1" applyAlignment="1">
      <alignment horizontal="right"/>
    </xf>
    <xf numFmtId="44" fontId="4" fillId="0" borderId="11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6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44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8" fontId="5" fillId="0" borderId="0" xfId="0" applyNumberFormat="1" applyFont="1" applyAlignment="1">
      <alignment horizontal="right"/>
    </xf>
    <xf numFmtId="44" fontId="5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G56" sqref="G56"/>
    </sheetView>
  </sheetViews>
  <sheetFormatPr defaultColWidth="10.875" defaultRowHeight="12"/>
  <cols>
    <col min="1" max="1" width="46.875" style="1" customWidth="1"/>
    <col min="2" max="2" width="18.625" style="2" customWidth="1"/>
    <col min="3" max="5" width="16.125" style="2" bestFit="1" customWidth="1"/>
    <col min="6" max="6" width="17.00390625" style="1" customWidth="1"/>
    <col min="7" max="16384" width="10.875" style="1" customWidth="1"/>
  </cols>
  <sheetData>
    <row r="1" spans="2:6" ht="12.75">
      <c r="B1" s="20" t="s">
        <v>14</v>
      </c>
      <c r="C1" s="20" t="s">
        <v>15</v>
      </c>
      <c r="D1" s="20" t="s">
        <v>16</v>
      </c>
      <c r="E1" s="20" t="s">
        <v>17</v>
      </c>
      <c r="F1" s="20" t="s">
        <v>18</v>
      </c>
    </row>
    <row r="2" spans="1:5" ht="12.75">
      <c r="A2" s="3" t="s">
        <v>0</v>
      </c>
      <c r="B2" s="4"/>
      <c r="C2" s="4"/>
      <c r="D2" s="4"/>
      <c r="E2" s="4"/>
    </row>
    <row r="3" spans="1:5" ht="12.75">
      <c r="A3" s="3"/>
      <c r="B3" s="4"/>
      <c r="C3" s="4"/>
      <c r="D3" s="4"/>
      <c r="E3" s="4"/>
    </row>
    <row r="4" spans="1:6" ht="12.75">
      <c r="A4" s="1" t="s">
        <v>2</v>
      </c>
      <c r="B4" s="4"/>
      <c r="C4" s="4">
        <f>C9*2500</f>
        <v>37500000</v>
      </c>
      <c r="D4" s="4">
        <f>D9*7500</f>
        <v>112500000</v>
      </c>
      <c r="E4" s="4">
        <f>E9*10000</f>
        <v>150000000</v>
      </c>
      <c r="F4" s="4">
        <f>F9*15000</f>
        <v>225000000</v>
      </c>
    </row>
    <row r="5" spans="1:6" ht="12.75">
      <c r="A5" s="1" t="s">
        <v>3</v>
      </c>
      <c r="B5" s="5">
        <f>B4</f>
        <v>0</v>
      </c>
      <c r="C5" s="5">
        <f>C4</f>
        <v>37500000</v>
      </c>
      <c r="D5" s="5">
        <f>D4</f>
        <v>112500000</v>
      </c>
      <c r="E5" s="5">
        <f>E4</f>
        <v>150000000</v>
      </c>
      <c r="F5" s="5">
        <f>F4</f>
        <v>225000000</v>
      </c>
    </row>
    <row r="6" spans="2:5" ht="12.75">
      <c r="B6" s="4"/>
      <c r="C6" s="4"/>
      <c r="D6" s="4"/>
      <c r="E6" s="4"/>
    </row>
    <row r="7" spans="1:5" ht="12.75">
      <c r="A7" s="3" t="s">
        <v>1</v>
      </c>
      <c r="B7" s="4"/>
      <c r="C7" s="4"/>
      <c r="D7" s="4"/>
      <c r="E7" s="4"/>
    </row>
    <row r="8" spans="1:5" ht="12.75">
      <c r="A8" s="3"/>
      <c r="B8" s="4"/>
      <c r="C8" s="4"/>
      <c r="D8" s="4"/>
      <c r="E8" s="4"/>
    </row>
    <row r="9" spans="1:6" ht="12.75">
      <c r="A9" s="1" t="s">
        <v>4</v>
      </c>
      <c r="B9" s="4"/>
      <c r="C9" s="4">
        <f>B35</f>
        <v>15000</v>
      </c>
      <c r="D9" s="4">
        <f>B35</f>
        <v>15000</v>
      </c>
      <c r="E9" s="4">
        <f>B35</f>
        <v>15000</v>
      </c>
      <c r="F9" s="4">
        <f>B35</f>
        <v>15000</v>
      </c>
    </row>
    <row r="10" spans="1:6" ht="12.75">
      <c r="A10" s="1" t="s">
        <v>11</v>
      </c>
      <c r="B10" s="4">
        <v>5333382</v>
      </c>
      <c r="C10" s="4">
        <f>C5*0.6</f>
        <v>22500000</v>
      </c>
      <c r="D10" s="4">
        <f>D5*0.6</f>
        <v>67500000</v>
      </c>
      <c r="E10" s="4">
        <f>E5*0.5</f>
        <v>75000000</v>
      </c>
      <c r="F10" s="4">
        <f>F5*0.55</f>
        <v>123750000.00000001</v>
      </c>
    </row>
    <row r="11" spans="1:6" ht="12.75">
      <c r="A11" s="1" t="s">
        <v>5</v>
      </c>
      <c r="B11" s="4">
        <v>1480000</v>
      </c>
      <c r="C11" s="4">
        <v>1184000</v>
      </c>
      <c r="D11" s="4">
        <f>12*(30*500*12+50000)</f>
        <v>2760000</v>
      </c>
      <c r="E11" s="4">
        <f>12*(30*500*12+50000)*1.4</f>
        <v>3863999.9999999995</v>
      </c>
      <c r="F11" s="4">
        <f>12*(30*500*12+50000)*1.6</f>
        <v>4416000</v>
      </c>
    </row>
    <row r="12" spans="1:6" ht="25.5">
      <c r="A12" s="21" t="s">
        <v>27</v>
      </c>
      <c r="B12" s="4"/>
      <c r="C12" s="4">
        <v>10000000</v>
      </c>
      <c r="D12" s="4"/>
      <c r="E12" s="4"/>
      <c r="F12" s="4"/>
    </row>
    <row r="13" spans="1:6" ht="12.75">
      <c r="A13" s="21" t="s">
        <v>25</v>
      </c>
      <c r="B13" s="4"/>
      <c r="C13" s="4"/>
      <c r="D13" s="4">
        <f>C12*0.1</f>
        <v>1000000</v>
      </c>
      <c r="E13" s="4">
        <f>C12*0.1</f>
        <v>1000000</v>
      </c>
      <c r="F13" s="4">
        <f>C12*0.1</f>
        <v>1000000</v>
      </c>
    </row>
    <row r="14" spans="1:6" ht="12.75">
      <c r="A14" s="1" t="s">
        <v>12</v>
      </c>
      <c r="B14" s="4">
        <f>B11*0.2</f>
        <v>296000</v>
      </c>
      <c r="C14" s="4">
        <f>C11*0.2</f>
        <v>236800</v>
      </c>
      <c r="D14" s="4">
        <f>D11*0.2</f>
        <v>552000</v>
      </c>
      <c r="E14" s="4">
        <f>E11*0.2</f>
        <v>772800</v>
      </c>
      <c r="F14" s="4">
        <f>F11*0.2</f>
        <v>883200</v>
      </c>
    </row>
    <row r="15" spans="1:6" ht="12.75">
      <c r="A15" s="1" t="s">
        <v>3</v>
      </c>
      <c r="B15" s="5">
        <f>SUM(B10:B14)</f>
        <v>7109382</v>
      </c>
      <c r="C15" s="5">
        <f>SUM(C10:C14)</f>
        <v>33920800</v>
      </c>
      <c r="D15" s="5">
        <f>SUM(D10:D14)</f>
        <v>71812000</v>
      </c>
      <c r="E15" s="5">
        <f>SUM(E10:E14)</f>
        <v>80636800</v>
      </c>
      <c r="F15" s="5">
        <f>SUM(F10:F14)</f>
        <v>130049200.00000001</v>
      </c>
    </row>
    <row r="16" spans="1:6" ht="12.75">
      <c r="A16" s="1" t="s">
        <v>6</v>
      </c>
      <c r="B16" s="4">
        <v>120000</v>
      </c>
      <c r="C16" s="4">
        <v>120000</v>
      </c>
      <c r="D16" s="4">
        <v>150000</v>
      </c>
      <c r="E16" s="4">
        <f>150000*1.2</f>
        <v>180000</v>
      </c>
      <c r="F16" s="4">
        <f>150000*1.4</f>
        <v>210000</v>
      </c>
    </row>
    <row r="17" spans="1:6" ht="12.75">
      <c r="A17" s="1" t="s">
        <v>26</v>
      </c>
      <c r="B17" s="4">
        <f>15000*12*3</f>
        <v>540000</v>
      </c>
      <c r="C17" s="4">
        <v>540000</v>
      </c>
      <c r="D17" s="4">
        <f>540000*2.5</f>
        <v>1350000</v>
      </c>
      <c r="E17" s="4">
        <f>540000*4</f>
        <v>2160000</v>
      </c>
      <c r="F17" s="4">
        <f>540000*6</f>
        <v>3240000</v>
      </c>
    </row>
    <row r="18" spans="1:6" ht="12.75">
      <c r="A18" s="1" t="s">
        <v>7</v>
      </c>
      <c r="B18" s="4">
        <f>4*4500+12*1500*10</f>
        <v>198000</v>
      </c>
      <c r="C18" s="4">
        <f>4*4500+12*1500*10</f>
        <v>198000</v>
      </c>
      <c r="D18" s="4">
        <f>4*4500+12*1500*15</f>
        <v>288000</v>
      </c>
      <c r="E18" s="4">
        <f>4*4500+12*1500*15</f>
        <v>288000</v>
      </c>
      <c r="F18" s="4">
        <f>4*4500+12*1500*15</f>
        <v>288000</v>
      </c>
    </row>
    <row r="19" spans="1:6" ht="12.75">
      <c r="A19" s="1" t="s">
        <v>3</v>
      </c>
      <c r="B19" s="5">
        <f>SUM(B16:B18)</f>
        <v>858000</v>
      </c>
      <c r="C19" s="5">
        <f>SUM(C16:C18)</f>
        <v>858000</v>
      </c>
      <c r="D19" s="5">
        <f>SUM(D16:D18)</f>
        <v>1788000</v>
      </c>
      <c r="E19" s="5">
        <f>SUM(E16:E18)</f>
        <v>2628000</v>
      </c>
      <c r="F19" s="5">
        <f>SUM(F16:F18)</f>
        <v>3738000</v>
      </c>
    </row>
    <row r="20" spans="2:5" ht="12.75">
      <c r="B20" s="4"/>
      <c r="C20" s="4"/>
      <c r="D20" s="4"/>
      <c r="E20" s="4"/>
    </row>
    <row r="21" spans="2:6" ht="12.75">
      <c r="B21" s="4"/>
      <c r="C21" s="4"/>
      <c r="D21" s="4"/>
      <c r="E21" s="4"/>
      <c r="F21" s="4"/>
    </row>
    <row r="22" spans="2:5" ht="12.75" hidden="1">
      <c r="B22" s="5"/>
      <c r="C22" s="5"/>
      <c r="D22" s="5"/>
      <c r="E22" s="5"/>
    </row>
    <row r="23" spans="2:5" ht="12.75" hidden="1">
      <c r="B23" s="4"/>
      <c r="C23" s="4"/>
      <c r="D23" s="4"/>
      <c r="E23" s="4"/>
    </row>
    <row r="24" spans="2:6" ht="12.75" hidden="1">
      <c r="B24" s="4"/>
      <c r="C24" s="4"/>
      <c r="D24" s="4"/>
      <c r="E24" s="4"/>
      <c r="F24" s="4"/>
    </row>
    <row r="25" spans="2:5" ht="12.75" hidden="1">
      <c r="B25" s="5"/>
      <c r="C25" s="5"/>
      <c r="D25" s="5"/>
      <c r="E25" s="5"/>
    </row>
    <row r="26" spans="2:5" ht="12.75">
      <c r="B26" s="4"/>
      <c r="C26" s="4"/>
      <c r="D26" s="4"/>
      <c r="E26" s="4"/>
    </row>
    <row r="27" spans="1:6" ht="12.75">
      <c r="A27" s="19" t="s">
        <v>13</v>
      </c>
      <c r="B27" s="5">
        <f>B15+B19+B22+B25</f>
        <v>7967382</v>
      </c>
      <c r="C27" s="5">
        <f>C15+C19+C22+C25</f>
        <v>34778800</v>
      </c>
      <c r="D27" s="5">
        <f>D15+D19+D22+D25</f>
        <v>73600000</v>
      </c>
      <c r="E27" s="5">
        <f>E15+E19+E22+E25</f>
        <v>83264800</v>
      </c>
      <c r="F27" s="5">
        <f>F15+F19+F22+F25</f>
        <v>133787200.00000001</v>
      </c>
    </row>
    <row r="28" spans="2:5" ht="12.75">
      <c r="B28" s="4"/>
      <c r="C28" s="4"/>
      <c r="D28" s="4"/>
      <c r="E28" s="4"/>
    </row>
    <row r="29" spans="1:6" ht="12.75">
      <c r="A29" s="1" t="s">
        <v>8</v>
      </c>
      <c r="B29" s="5">
        <f>B5-B27</f>
        <v>-7967382</v>
      </c>
      <c r="C29" s="5">
        <f>C5-C27</f>
        <v>2721200</v>
      </c>
      <c r="D29" s="5">
        <f>D5-D27</f>
        <v>38900000</v>
      </c>
      <c r="E29" s="5">
        <f>E5-E27</f>
        <v>66735200</v>
      </c>
      <c r="F29" s="5">
        <f>F5-F27</f>
        <v>91212799.99999999</v>
      </c>
    </row>
    <row r="30" spans="1:6" ht="12.75">
      <c r="A30" s="1" t="s">
        <v>9</v>
      </c>
      <c r="B30" s="5">
        <f>B29</f>
        <v>-7967382</v>
      </c>
      <c r="C30" s="5">
        <f>C29+B33</f>
        <v>-5246182</v>
      </c>
      <c r="D30" s="5">
        <f>D29+C33</f>
        <v>29153818</v>
      </c>
      <c r="E30" s="5">
        <f>E29</f>
        <v>66735200</v>
      </c>
      <c r="F30" s="5">
        <f>F29</f>
        <v>91212799.99999999</v>
      </c>
    </row>
    <row r="31" spans="1:6" ht="12.75">
      <c r="A31" s="7" t="s">
        <v>28</v>
      </c>
      <c r="B31" s="4">
        <f>B5*0.06</f>
        <v>0</v>
      </c>
      <c r="C31" s="12">
        <f>C5*0.12</f>
        <v>4500000</v>
      </c>
      <c r="D31" s="12">
        <f>D5*0.12</f>
        <v>13500000</v>
      </c>
      <c r="E31" s="12">
        <f>E5*0.12</f>
        <v>18000000</v>
      </c>
      <c r="F31" s="12">
        <f>F5*0.12</f>
        <v>27000000</v>
      </c>
    </row>
    <row r="32" spans="2:5" ht="12.75">
      <c r="B32" s="4"/>
      <c r="C32" s="4"/>
      <c r="D32" s="4"/>
      <c r="E32" s="4"/>
    </row>
    <row r="33" spans="1:6" ht="13.5" thickBot="1">
      <c r="A33" s="13" t="s">
        <v>10</v>
      </c>
      <c r="B33" s="6">
        <f>B30-B31</f>
        <v>-7967382</v>
      </c>
      <c r="C33" s="6">
        <f>C30-C31</f>
        <v>-9746182</v>
      </c>
      <c r="D33" s="6">
        <f>D30-D31</f>
        <v>15653818</v>
      </c>
      <c r="E33" s="6">
        <f>E30-E31</f>
        <v>48735200</v>
      </c>
      <c r="F33" s="6">
        <f>F30-F31</f>
        <v>64212799.999999985</v>
      </c>
    </row>
    <row r="34" ht="13.5" thickTop="1"/>
    <row r="35" spans="1:2" ht="12.75">
      <c r="A35" s="1" t="s">
        <v>19</v>
      </c>
      <c r="B35" s="8">
        <v>15000</v>
      </c>
    </row>
    <row r="37" ht="12.75" hidden="1"/>
    <row r="38" ht="12.75" hidden="1"/>
    <row r="39" spans="2:4" ht="12.75" hidden="1">
      <c r="B39" s="9">
        <v>0.2</v>
      </c>
      <c r="C39" s="9">
        <v>0.15</v>
      </c>
      <c r="D39" s="9">
        <v>0.3</v>
      </c>
    </row>
    <row r="40" spans="1:4" ht="12.75" hidden="1">
      <c r="A40" s="1">
        <v>1</v>
      </c>
      <c r="B40" s="2">
        <f>B33/(1+0.2)</f>
        <v>-6639485</v>
      </c>
      <c r="C40" s="2">
        <f>B33/(1+0.15)</f>
        <v>-6928158.260869565</v>
      </c>
      <c r="D40" s="2">
        <f>-B27/POWER(1+0.3,0)</f>
        <v>-7967382</v>
      </c>
    </row>
    <row r="41" spans="1:4" ht="12.75" hidden="1">
      <c r="A41" s="1">
        <v>2</v>
      </c>
      <c r="B41" s="2">
        <f>C33/POWER((1+0.2),2)</f>
        <v>-6768181.944444445</v>
      </c>
      <c r="C41" s="2">
        <f>C33/POWER((1+0.15),2)</f>
        <v>-7369513.799621929</v>
      </c>
      <c r="D41" s="2">
        <f>(C5-C27)/POWER(1+0.3,1)</f>
        <v>2093230.7692307692</v>
      </c>
    </row>
    <row r="42" spans="1:4" ht="12.75" hidden="1">
      <c r="A42" s="1">
        <v>3</v>
      </c>
      <c r="B42" s="2">
        <f>D33/POWER((1+0.2),3)</f>
        <v>9058922.453703703</v>
      </c>
      <c r="C42" s="2">
        <f>D33/POWER((1+0.15),3)</f>
        <v>10292639.434536044</v>
      </c>
      <c r="D42" s="2">
        <f>(D5-D27)/POWER(1+0.3,2)</f>
        <v>23017751.479289938</v>
      </c>
    </row>
    <row r="43" spans="1:4" ht="12.75" hidden="1">
      <c r="A43" s="1">
        <v>4</v>
      </c>
      <c r="B43" s="2">
        <f>E33/POWER((1+0.2),4)</f>
        <v>23502700.61728395</v>
      </c>
      <c r="C43" s="2">
        <f>E33/POWER((1+0.15),4)</f>
        <v>27864508.7746256</v>
      </c>
      <c r="D43" s="2">
        <f>(E5-E27)/POWER(1+0.3,3)</f>
        <v>30375603.095129717</v>
      </c>
    </row>
    <row r="44" spans="1:4" ht="12.75" hidden="1">
      <c r="A44" s="1">
        <v>5</v>
      </c>
      <c r="B44" s="2">
        <f>F33/POWER((1+0.2),5)</f>
        <v>25805684.156378597</v>
      </c>
      <c r="C44" s="2">
        <f>F33/POWER((1+0.15),5)</f>
        <v>31925110.268362023</v>
      </c>
      <c r="D44" s="2">
        <f>(F5-F27)/POWER(1+0.3,4)</f>
        <v>31936136.6898918</v>
      </c>
    </row>
    <row r="45" ht="12.75" hidden="1"/>
    <row r="46" spans="2:4" ht="12.75" hidden="1">
      <c r="B46" s="10">
        <f>SUM(B40:B44)-SUM(B27:C27)</f>
        <v>2213458.282921806</v>
      </c>
      <c r="C46" s="10">
        <f>SUM(C40:C44)-SUM(B27:C27)</f>
        <v>13038404.417032167</v>
      </c>
      <c r="D46" s="2">
        <f>SUM(D40:D44)</f>
        <v>79455340.03354222</v>
      </c>
    </row>
    <row r="47" ht="12.75" hidden="1"/>
    <row r="49" spans="1:4" ht="12.75">
      <c r="A49" s="13" t="s">
        <v>20</v>
      </c>
      <c r="B49" s="14">
        <f>15+(20-15)*C46/(C46-(-B46))</f>
        <v>19.274364605010348</v>
      </c>
      <c r="D49" s="11"/>
    </row>
    <row r="50" spans="1:2" ht="12.75">
      <c r="A50" s="13"/>
      <c r="B50" s="15"/>
    </row>
    <row r="51" spans="1:2" ht="12.75">
      <c r="A51" s="13" t="s">
        <v>21</v>
      </c>
      <c r="B51" s="15">
        <f>((SUM(B33:F33)-(B27:C27+C27*2))/(B27+C27*2))</f>
        <v>0.4303551079831271</v>
      </c>
    </row>
    <row r="52" spans="1:2" ht="12.75">
      <c r="A52" s="13"/>
      <c r="B52" s="16"/>
    </row>
    <row r="53" spans="1:2" ht="12.75">
      <c r="A53" s="13" t="s">
        <v>22</v>
      </c>
      <c r="B53" s="17">
        <f>SUM(D40:D44)</f>
        <v>79455340.03354222</v>
      </c>
    </row>
    <row r="54" spans="1:2" ht="12.75">
      <c r="A54" s="13" t="s">
        <v>23</v>
      </c>
      <c r="B54" s="16"/>
    </row>
    <row r="55" spans="1:2" ht="12.75">
      <c r="A55" s="13"/>
      <c r="B55" s="16"/>
    </row>
    <row r="56" spans="1:2" ht="12.75">
      <c r="A56" s="13" t="s">
        <v>24</v>
      </c>
      <c r="B56" s="18">
        <f>SUM(B33:F33)</f>
        <v>110888253.99999999</v>
      </c>
    </row>
  </sheetData>
  <sheetProtection/>
  <printOptions/>
  <pageMargins left="0.75" right="0.75" top="0.5" bottom="0.73" header="0.28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and Expense Statement</dc:title>
  <dc:subject>e-Business Plan Tutorial</dc:subject>
  <dc:creator>(c) Dennis Viehland, 2005</dc:creator>
  <cp:keywords/>
  <dc:description>For exclusive use by students with authorized access to the e-Business Plan Tutorial.</dc:description>
  <cp:lastModifiedBy>10</cp:lastModifiedBy>
  <cp:lastPrinted>2007-06-04T15:39:05Z</cp:lastPrinted>
  <dcterms:created xsi:type="dcterms:W3CDTF">2002-12-10T20:30:33Z</dcterms:created>
  <dcterms:modified xsi:type="dcterms:W3CDTF">2012-02-18T03:12:14Z</dcterms:modified>
  <cp:category/>
  <cp:version/>
  <cp:contentType/>
  <cp:contentStatus/>
</cp:coreProperties>
</file>